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750" windowHeight="8880" activeTab="0"/>
  </bookViews>
  <sheets>
    <sheet name="isotope pattern" sheetId="1" r:id="rId1"/>
    <sheet name="Molecular ions" sheetId="2" r:id="rId2"/>
  </sheets>
  <definedNames>
    <definedName name="_xlnm.Print_Area" localSheetId="0">'isotope pattern'!$A$3:$J$38</definedName>
    <definedName name="_xlnm.Print_Area" localSheetId="1">'Molecular ions'!$A$3:$S$24</definedName>
  </definedNames>
  <calcPr fullCalcOnLoad="1"/>
</workbook>
</file>

<file path=xl/sharedStrings.xml><?xml version="1.0" encoding="utf-8"?>
<sst xmlns="http://schemas.openxmlformats.org/spreadsheetml/2006/main" count="72" uniqueCount="56">
  <si>
    <t>alkane</t>
  </si>
  <si>
    <t>alkene</t>
  </si>
  <si>
    <t>alkanol</t>
  </si>
  <si>
    <t>alkanone</t>
  </si>
  <si>
    <t>acid</t>
  </si>
  <si>
    <t>alkanol-TMS</t>
  </si>
  <si>
    <t>acid-TMS</t>
  </si>
  <si>
    <t>Molecular Ions</t>
  </si>
  <si>
    <t>Element</t>
  </si>
  <si>
    <t>Mass</t>
  </si>
  <si>
    <t>A+1</t>
  </si>
  <si>
    <t>A+2</t>
  </si>
  <si>
    <t>H</t>
  </si>
  <si>
    <t>C</t>
  </si>
  <si>
    <t>N</t>
  </si>
  <si>
    <t>O</t>
  </si>
  <si>
    <t>F</t>
  </si>
  <si>
    <t>Si</t>
  </si>
  <si>
    <t xml:space="preserve">S </t>
  </si>
  <si>
    <t>Isotopic Distributions</t>
  </si>
  <si>
    <t>A+3</t>
  </si>
  <si>
    <t>P</t>
  </si>
  <si>
    <t>Cl</t>
  </si>
  <si>
    <t>Br</t>
  </si>
  <si>
    <r>
      <t>C</t>
    </r>
    <r>
      <rPr>
        <b/>
        <vertAlign val="subscript"/>
        <sz val="10"/>
        <rFont val="Arial"/>
        <family val="2"/>
      </rPr>
      <t>8</t>
    </r>
  </si>
  <si>
    <r>
      <t>C</t>
    </r>
    <r>
      <rPr>
        <b/>
        <vertAlign val="subscript"/>
        <sz val="10"/>
        <rFont val="Arial"/>
        <family val="2"/>
      </rPr>
      <t>9</t>
    </r>
  </si>
  <si>
    <r>
      <t>C</t>
    </r>
    <r>
      <rPr>
        <b/>
        <vertAlign val="subscript"/>
        <sz val="10"/>
        <rFont val="Arial"/>
        <family val="2"/>
      </rPr>
      <t>10</t>
    </r>
  </si>
  <si>
    <r>
      <t>C</t>
    </r>
    <r>
      <rPr>
        <b/>
        <vertAlign val="subscript"/>
        <sz val="10"/>
        <rFont val="Arial"/>
        <family val="2"/>
      </rPr>
      <t>12</t>
    </r>
  </si>
  <si>
    <r>
      <t>C</t>
    </r>
    <r>
      <rPr>
        <b/>
        <vertAlign val="subscript"/>
        <sz val="10"/>
        <rFont val="Arial"/>
        <family val="2"/>
      </rPr>
      <t>14</t>
    </r>
  </si>
  <si>
    <r>
      <t>C</t>
    </r>
    <r>
      <rPr>
        <b/>
        <vertAlign val="subscript"/>
        <sz val="10"/>
        <rFont val="Arial"/>
        <family val="2"/>
      </rPr>
      <t>16</t>
    </r>
  </si>
  <si>
    <r>
      <t>C</t>
    </r>
    <r>
      <rPr>
        <b/>
        <vertAlign val="subscript"/>
        <sz val="10"/>
        <rFont val="Arial"/>
        <family val="2"/>
      </rPr>
      <t>18</t>
    </r>
  </si>
  <si>
    <r>
      <t>C</t>
    </r>
    <r>
      <rPr>
        <b/>
        <vertAlign val="subscript"/>
        <sz val="10"/>
        <rFont val="Arial"/>
        <family val="2"/>
      </rPr>
      <t>20</t>
    </r>
  </si>
  <si>
    <r>
      <t>C</t>
    </r>
    <r>
      <rPr>
        <b/>
        <vertAlign val="subscript"/>
        <sz val="10"/>
        <rFont val="Arial"/>
        <family val="2"/>
      </rPr>
      <t>22</t>
    </r>
  </si>
  <si>
    <r>
      <t>C</t>
    </r>
    <r>
      <rPr>
        <b/>
        <vertAlign val="subscript"/>
        <sz val="10"/>
        <rFont val="Arial"/>
        <family val="2"/>
      </rPr>
      <t>24</t>
    </r>
  </si>
  <si>
    <r>
      <t>C</t>
    </r>
    <r>
      <rPr>
        <b/>
        <vertAlign val="subscript"/>
        <sz val="10"/>
        <rFont val="Arial"/>
        <family val="2"/>
      </rPr>
      <t>26</t>
    </r>
  </si>
  <si>
    <r>
      <t>C</t>
    </r>
    <r>
      <rPr>
        <b/>
        <vertAlign val="subscript"/>
        <sz val="10"/>
        <rFont val="Arial"/>
        <family val="2"/>
      </rPr>
      <t>28</t>
    </r>
  </si>
  <si>
    <r>
      <t>C</t>
    </r>
    <r>
      <rPr>
        <b/>
        <vertAlign val="subscript"/>
        <sz val="10"/>
        <rFont val="Arial"/>
        <family val="2"/>
      </rPr>
      <t>30</t>
    </r>
  </si>
  <si>
    <r>
      <t>C</t>
    </r>
    <r>
      <rPr>
        <b/>
        <vertAlign val="subscript"/>
        <sz val="10"/>
        <rFont val="Arial"/>
        <family val="2"/>
      </rPr>
      <t>35</t>
    </r>
  </si>
  <si>
    <r>
      <t>C</t>
    </r>
    <r>
      <rPr>
        <b/>
        <vertAlign val="subscript"/>
        <sz val="10"/>
        <rFont val="Arial"/>
        <family val="2"/>
      </rPr>
      <t>40</t>
    </r>
  </si>
  <si>
    <r>
      <t>C</t>
    </r>
    <r>
      <rPr>
        <b/>
        <vertAlign val="subscript"/>
        <sz val="10"/>
        <rFont val="Arial"/>
        <family val="2"/>
      </rPr>
      <t>2</t>
    </r>
  </si>
  <si>
    <r>
      <t>C</t>
    </r>
    <r>
      <rPr>
        <b/>
        <vertAlign val="subscript"/>
        <sz val="10"/>
        <rFont val="Arial"/>
        <family val="2"/>
      </rPr>
      <t>3</t>
    </r>
  </si>
  <si>
    <r>
      <t>C</t>
    </r>
    <r>
      <rPr>
        <b/>
        <vertAlign val="subscript"/>
        <sz val="10"/>
        <rFont val="Arial"/>
        <family val="2"/>
      </rPr>
      <t>4</t>
    </r>
  </si>
  <si>
    <r>
      <t>C</t>
    </r>
    <r>
      <rPr>
        <b/>
        <vertAlign val="subscript"/>
        <sz val="10"/>
        <rFont val="Arial"/>
        <family val="2"/>
      </rPr>
      <t>5</t>
    </r>
  </si>
  <si>
    <r>
      <t>C</t>
    </r>
    <r>
      <rPr>
        <b/>
        <vertAlign val="subscript"/>
        <sz val="10"/>
        <rFont val="Arial"/>
        <family val="2"/>
      </rPr>
      <t>6</t>
    </r>
  </si>
  <si>
    <r>
      <t>C</t>
    </r>
    <r>
      <rPr>
        <b/>
        <vertAlign val="subscript"/>
        <sz val="10"/>
        <rFont val="Arial"/>
        <family val="2"/>
      </rPr>
      <t>7</t>
    </r>
  </si>
  <si>
    <r>
      <t>O</t>
    </r>
    <r>
      <rPr>
        <b/>
        <vertAlign val="subscript"/>
        <sz val="10"/>
        <rFont val="Arial"/>
        <family val="2"/>
      </rPr>
      <t>2</t>
    </r>
  </si>
  <si>
    <r>
      <t>O</t>
    </r>
    <r>
      <rPr>
        <b/>
        <vertAlign val="subscript"/>
        <sz val="10"/>
        <rFont val="Arial"/>
        <family val="2"/>
      </rPr>
      <t>3</t>
    </r>
  </si>
  <si>
    <r>
      <t>O</t>
    </r>
    <r>
      <rPr>
        <b/>
        <vertAlign val="subscript"/>
        <sz val="10"/>
        <rFont val="Arial"/>
        <family val="2"/>
      </rPr>
      <t>4</t>
    </r>
  </si>
  <si>
    <r>
      <t>O</t>
    </r>
    <r>
      <rPr>
        <b/>
        <vertAlign val="subscript"/>
        <sz val="10"/>
        <rFont val="Arial"/>
        <family val="2"/>
      </rPr>
      <t>5</t>
    </r>
  </si>
  <si>
    <r>
      <t>O</t>
    </r>
    <r>
      <rPr>
        <b/>
        <vertAlign val="subscript"/>
        <sz val="10"/>
        <rFont val="Arial"/>
        <family val="2"/>
      </rPr>
      <t>6</t>
    </r>
  </si>
  <si>
    <r>
      <t>N</t>
    </r>
    <r>
      <rPr>
        <b/>
        <vertAlign val="subscript"/>
        <sz val="10"/>
        <rFont val="Arial"/>
        <family val="2"/>
      </rPr>
      <t>2</t>
    </r>
  </si>
  <si>
    <r>
      <t>N</t>
    </r>
    <r>
      <rPr>
        <b/>
        <vertAlign val="subscript"/>
        <sz val="10"/>
        <rFont val="Arial"/>
        <family val="2"/>
      </rPr>
      <t>3</t>
    </r>
  </si>
  <si>
    <r>
      <t>N</t>
    </r>
    <r>
      <rPr>
        <b/>
        <vertAlign val="subscript"/>
        <sz val="10"/>
        <rFont val="Arial"/>
        <family val="2"/>
      </rPr>
      <t>4</t>
    </r>
  </si>
  <si>
    <r>
      <t>N</t>
    </r>
    <r>
      <rPr>
        <b/>
        <vertAlign val="subscript"/>
        <sz val="10"/>
        <rFont val="Arial"/>
        <family val="2"/>
      </rPr>
      <t>5</t>
    </r>
  </si>
  <si>
    <t>acid-O-Me</t>
  </si>
  <si>
    <t>alkanol-O-Ac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</si>
</sst>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0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0" fontId="0" fillId="0" borderId="9" xfId="0" applyNumberFormat="1" applyFill="1" applyBorder="1" applyAlignment="1">
      <alignment horizontal="center"/>
    </xf>
    <xf numFmtId="10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3" borderId="12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0" fontId="0" fillId="0" borderId="11" xfId="0" applyNumberForma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0" fillId="0" borderId="7" xfId="0" applyFill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8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7.57421875" style="0" customWidth="1"/>
    <col min="2" max="2" width="6.140625" style="0" customWidth="1"/>
    <col min="3" max="3" width="7.28125" style="0" customWidth="1"/>
    <col min="4" max="5" width="6.28125" style="0" customWidth="1"/>
    <col min="7" max="7" width="8.421875" style="0" customWidth="1"/>
    <col min="8" max="8" width="5.421875" style="0" customWidth="1"/>
    <col min="9" max="9" width="7.421875" style="0" customWidth="1"/>
    <col min="10" max="10" width="7.00390625" style="0" customWidth="1"/>
  </cols>
  <sheetData>
    <row r="3" spans="1:10" ht="26.25" customHeight="1">
      <c r="A3" s="38" t="s">
        <v>19</v>
      </c>
      <c r="B3" s="38"/>
      <c r="C3" s="38"/>
      <c r="D3" s="38"/>
      <c r="E3" s="38"/>
      <c r="F3" s="38"/>
      <c r="G3" s="38"/>
      <c r="H3" s="38"/>
      <c r="I3" s="38"/>
      <c r="J3" s="38"/>
    </row>
    <row r="5" spans="1:10" ht="12.75">
      <c r="A5" s="32" t="s">
        <v>8</v>
      </c>
      <c r="B5" s="33" t="s">
        <v>9</v>
      </c>
      <c r="C5" s="33" t="s">
        <v>10</v>
      </c>
      <c r="D5" s="33" t="s">
        <v>11</v>
      </c>
      <c r="E5" s="34" t="s">
        <v>20</v>
      </c>
      <c r="G5" s="19" t="s">
        <v>8</v>
      </c>
      <c r="H5" s="20" t="s">
        <v>9</v>
      </c>
      <c r="I5" s="20" t="s">
        <v>10</v>
      </c>
      <c r="J5" s="21" t="s">
        <v>11</v>
      </c>
    </row>
    <row r="6" spans="1:10" ht="12.75">
      <c r="A6" s="10" t="s">
        <v>13</v>
      </c>
      <c r="B6" s="22">
        <v>12</v>
      </c>
      <c r="C6" s="13">
        <v>0.011</v>
      </c>
      <c r="D6" s="13">
        <v>0</v>
      </c>
      <c r="E6" s="14"/>
      <c r="G6" s="11" t="s">
        <v>12</v>
      </c>
      <c r="H6" s="25">
        <v>1</v>
      </c>
      <c r="I6" s="26">
        <v>0.00015</v>
      </c>
      <c r="J6" s="27"/>
    </row>
    <row r="7" spans="1:10" ht="14.25">
      <c r="A7" s="11" t="s">
        <v>39</v>
      </c>
      <c r="B7" s="23">
        <v>24</v>
      </c>
      <c r="C7" s="9">
        <v>0.022</v>
      </c>
      <c r="D7" s="9">
        <v>0.0001</v>
      </c>
      <c r="E7" s="15"/>
      <c r="G7" s="11" t="s">
        <v>13</v>
      </c>
      <c r="H7" s="28">
        <v>12</v>
      </c>
      <c r="I7" s="26">
        <v>0.011</v>
      </c>
      <c r="J7" s="27"/>
    </row>
    <row r="8" spans="1:10" ht="14.25">
      <c r="A8" s="11" t="s">
        <v>40</v>
      </c>
      <c r="B8" s="23">
        <v>36</v>
      </c>
      <c r="C8" s="9">
        <v>0.033</v>
      </c>
      <c r="D8" s="9">
        <v>0.0004</v>
      </c>
      <c r="E8" s="15"/>
      <c r="G8" s="11" t="s">
        <v>14</v>
      </c>
      <c r="H8" s="28">
        <v>15</v>
      </c>
      <c r="I8" s="26">
        <v>0.0037</v>
      </c>
      <c r="J8" s="27"/>
    </row>
    <row r="9" spans="1:10" ht="14.25">
      <c r="A9" s="11" t="s">
        <v>41</v>
      </c>
      <c r="B9" s="23">
        <v>48</v>
      </c>
      <c r="C9" s="9">
        <v>0.044</v>
      </c>
      <c r="D9" s="9">
        <v>0.0007</v>
      </c>
      <c r="E9" s="15"/>
      <c r="G9" s="11" t="s">
        <v>15</v>
      </c>
      <c r="H9" s="28">
        <v>16</v>
      </c>
      <c r="I9" s="26">
        <v>0.0004</v>
      </c>
      <c r="J9" s="27">
        <v>0.002</v>
      </c>
    </row>
    <row r="10" spans="1:10" ht="14.25">
      <c r="A10" s="11" t="s">
        <v>42</v>
      </c>
      <c r="B10" s="23">
        <v>60</v>
      </c>
      <c r="C10" s="9">
        <v>0.055</v>
      </c>
      <c r="D10" s="9">
        <v>0.0012</v>
      </c>
      <c r="E10" s="15"/>
      <c r="G10" s="11" t="s">
        <v>16</v>
      </c>
      <c r="H10" s="28">
        <v>19</v>
      </c>
      <c r="I10" s="26"/>
      <c r="J10" s="27"/>
    </row>
    <row r="11" spans="1:10" ht="14.25">
      <c r="A11" s="11" t="s">
        <v>43</v>
      </c>
      <c r="B11" s="23">
        <v>72</v>
      </c>
      <c r="C11" s="9">
        <v>0.066</v>
      </c>
      <c r="D11" s="9">
        <v>0.0018</v>
      </c>
      <c r="E11" s="15"/>
      <c r="G11" s="11" t="s">
        <v>17</v>
      </c>
      <c r="H11" s="28">
        <v>28</v>
      </c>
      <c r="I11" s="26">
        <v>0.051</v>
      </c>
      <c r="J11" s="27">
        <v>0.034</v>
      </c>
    </row>
    <row r="12" spans="1:10" ht="14.25">
      <c r="A12" s="11" t="s">
        <v>44</v>
      </c>
      <c r="B12" s="23">
        <v>84</v>
      </c>
      <c r="C12" s="9">
        <v>0.077</v>
      </c>
      <c r="D12" s="9">
        <v>0.0025</v>
      </c>
      <c r="E12" s="15"/>
      <c r="G12" s="11" t="s">
        <v>21</v>
      </c>
      <c r="H12" s="28">
        <v>31</v>
      </c>
      <c r="I12" s="26"/>
      <c r="J12" s="27"/>
    </row>
    <row r="13" spans="1:10" ht="14.25">
      <c r="A13" s="11" t="s">
        <v>24</v>
      </c>
      <c r="B13" s="23">
        <v>96</v>
      </c>
      <c r="C13" s="9">
        <v>0.088</v>
      </c>
      <c r="D13" s="9">
        <v>0.0034</v>
      </c>
      <c r="E13" s="15"/>
      <c r="G13" s="11" t="s">
        <v>18</v>
      </c>
      <c r="H13" s="28">
        <v>32</v>
      </c>
      <c r="I13" s="26">
        <v>0.0079</v>
      </c>
      <c r="J13" s="27">
        <v>0.044</v>
      </c>
    </row>
    <row r="14" spans="1:10" ht="14.25">
      <c r="A14" s="11" t="s">
        <v>25</v>
      </c>
      <c r="B14" s="23">
        <v>108</v>
      </c>
      <c r="C14" s="9">
        <v>0.099</v>
      </c>
      <c r="D14" s="9">
        <v>0.0044</v>
      </c>
      <c r="E14" s="15"/>
      <c r="G14" s="11" t="s">
        <v>22</v>
      </c>
      <c r="H14" s="28">
        <v>35</v>
      </c>
      <c r="I14" s="26"/>
      <c r="J14" s="27">
        <v>0.32</v>
      </c>
    </row>
    <row r="15" spans="1:10" ht="14.25">
      <c r="A15" s="11" t="s">
        <v>26</v>
      </c>
      <c r="B15" s="23">
        <v>120</v>
      </c>
      <c r="C15" s="9">
        <v>0.11</v>
      </c>
      <c r="D15" s="9">
        <v>0.0054</v>
      </c>
      <c r="E15" s="15"/>
      <c r="G15" s="12" t="s">
        <v>23</v>
      </c>
      <c r="H15" s="29">
        <v>79</v>
      </c>
      <c r="I15" s="30"/>
      <c r="J15" s="31">
        <v>0.973</v>
      </c>
    </row>
    <row r="16" spans="1:5" ht="14.25">
      <c r="A16" s="11" t="s">
        <v>27</v>
      </c>
      <c r="B16" s="23">
        <f>15*12</f>
        <v>180</v>
      </c>
      <c r="C16" s="9">
        <v>0.165</v>
      </c>
      <c r="D16" s="9">
        <v>0.008</v>
      </c>
      <c r="E16" s="15"/>
    </row>
    <row r="17" spans="1:5" ht="14.25">
      <c r="A17" s="11" t="s">
        <v>28</v>
      </c>
      <c r="B17" s="23">
        <f>14*12</f>
        <v>168</v>
      </c>
      <c r="C17" s="9">
        <f>14*1.1%</f>
        <v>0.15400000000000003</v>
      </c>
      <c r="D17" s="9">
        <v>0.011</v>
      </c>
      <c r="E17" s="15"/>
    </row>
    <row r="18" spans="1:5" ht="14.25">
      <c r="A18" s="11" t="s">
        <v>29</v>
      </c>
      <c r="B18" s="23">
        <f>16*12</f>
        <v>192</v>
      </c>
      <c r="C18" s="9">
        <f>16*1.1%</f>
        <v>0.17600000000000002</v>
      </c>
      <c r="D18" s="9">
        <v>0.015</v>
      </c>
      <c r="E18" s="16">
        <v>0.001</v>
      </c>
    </row>
    <row r="19" spans="1:5" ht="14.25">
      <c r="A19" s="11" t="s">
        <v>30</v>
      </c>
      <c r="B19" s="23">
        <f>18*12</f>
        <v>216</v>
      </c>
      <c r="C19" s="9">
        <f>18*0.011</f>
        <v>0.19799999999999998</v>
      </c>
      <c r="D19" s="9">
        <v>0.019</v>
      </c>
      <c r="E19" s="16">
        <v>0.001</v>
      </c>
    </row>
    <row r="20" spans="1:5" ht="14.25">
      <c r="A20" s="11" t="s">
        <v>31</v>
      </c>
      <c r="B20" s="23">
        <f>20*12</f>
        <v>240</v>
      </c>
      <c r="C20" s="9">
        <f>20*0.011</f>
        <v>0.21999999999999997</v>
      </c>
      <c r="D20" s="9">
        <v>0.023</v>
      </c>
      <c r="E20" s="16">
        <v>0.002</v>
      </c>
    </row>
    <row r="21" spans="1:5" ht="14.25">
      <c r="A21" s="11" t="s">
        <v>32</v>
      </c>
      <c r="B21" s="23">
        <f>22*12</f>
        <v>264</v>
      </c>
      <c r="C21" s="9">
        <f>22*0.011</f>
        <v>0.242</v>
      </c>
      <c r="D21" s="9">
        <v>0.028</v>
      </c>
      <c r="E21" s="16">
        <v>0.002</v>
      </c>
    </row>
    <row r="22" spans="1:5" ht="14.25">
      <c r="A22" s="11" t="s">
        <v>33</v>
      </c>
      <c r="B22" s="23">
        <f>24*12</f>
        <v>288</v>
      </c>
      <c r="C22" s="9">
        <f>24*0.011</f>
        <v>0.264</v>
      </c>
      <c r="D22" s="9">
        <v>0.033</v>
      </c>
      <c r="E22" s="16">
        <v>0.003</v>
      </c>
    </row>
    <row r="23" spans="1:5" ht="14.25">
      <c r="A23" s="11" t="s">
        <v>34</v>
      </c>
      <c r="B23" s="23">
        <f>26*12</f>
        <v>312</v>
      </c>
      <c r="C23" s="9">
        <f>26*0.011</f>
        <v>0.286</v>
      </c>
      <c r="D23" s="9">
        <v>0.039</v>
      </c>
      <c r="E23" s="16">
        <v>0.003</v>
      </c>
    </row>
    <row r="24" spans="1:5" ht="14.25">
      <c r="A24" s="11" t="s">
        <v>35</v>
      </c>
      <c r="B24" s="23">
        <f>28*12</f>
        <v>336</v>
      </c>
      <c r="C24" s="9">
        <f>28*0.011</f>
        <v>0.308</v>
      </c>
      <c r="D24" s="9">
        <v>0.045</v>
      </c>
      <c r="E24" s="16">
        <v>0.004</v>
      </c>
    </row>
    <row r="25" spans="1:5" ht="14.25">
      <c r="A25" s="11" t="s">
        <v>36</v>
      </c>
      <c r="B25" s="23">
        <f>30*12</f>
        <v>360</v>
      </c>
      <c r="C25" s="9">
        <f>30*0.011</f>
        <v>0.32999999999999996</v>
      </c>
      <c r="D25" s="9">
        <v>0.052</v>
      </c>
      <c r="E25" s="16">
        <v>0.005</v>
      </c>
    </row>
    <row r="26" spans="1:5" ht="14.25">
      <c r="A26" s="11" t="s">
        <v>37</v>
      </c>
      <c r="B26" s="23">
        <f>35*12</f>
        <v>420</v>
      </c>
      <c r="C26" s="9">
        <f>35*0.011</f>
        <v>0.38499999999999995</v>
      </c>
      <c r="D26" s="9">
        <v>0.072</v>
      </c>
      <c r="E26" s="16">
        <v>0.009</v>
      </c>
    </row>
    <row r="27" spans="1:5" ht="14.25">
      <c r="A27" s="12" t="s">
        <v>38</v>
      </c>
      <c r="B27" s="24">
        <f>40*12</f>
        <v>480</v>
      </c>
      <c r="C27" s="17">
        <f>40*0.011</f>
        <v>0.43999999999999995</v>
      </c>
      <c r="D27" s="17">
        <v>0.094</v>
      </c>
      <c r="E27" s="35">
        <v>0.013</v>
      </c>
    </row>
    <row r="28" spans="1:5" ht="12.75">
      <c r="A28" s="11" t="s">
        <v>15</v>
      </c>
      <c r="B28" s="23">
        <v>16</v>
      </c>
      <c r="C28" s="9">
        <v>0.0004</v>
      </c>
      <c r="D28" s="9">
        <v>0.002</v>
      </c>
      <c r="E28" s="15"/>
    </row>
    <row r="29" spans="1:5" ht="14.25">
      <c r="A29" s="11" t="s">
        <v>45</v>
      </c>
      <c r="B29" s="23">
        <v>32</v>
      </c>
      <c r="C29" s="9">
        <v>0.0008</v>
      </c>
      <c r="D29" s="9">
        <v>0.004</v>
      </c>
      <c r="E29" s="15"/>
    </row>
    <row r="30" spans="1:5" ht="14.25">
      <c r="A30" s="11" t="s">
        <v>46</v>
      </c>
      <c r="B30" s="23">
        <v>48</v>
      </c>
      <c r="C30" s="9">
        <v>0.0012</v>
      </c>
      <c r="D30" s="9">
        <v>0.006</v>
      </c>
      <c r="E30" s="15"/>
    </row>
    <row r="31" spans="1:5" ht="14.25">
      <c r="A31" s="11" t="s">
        <v>47</v>
      </c>
      <c r="B31" s="23">
        <v>64</v>
      </c>
      <c r="C31" s="9">
        <v>0.0016</v>
      </c>
      <c r="D31" s="9">
        <v>0.008</v>
      </c>
      <c r="E31" s="15"/>
    </row>
    <row r="32" spans="1:5" ht="14.25">
      <c r="A32" s="11" t="s">
        <v>48</v>
      </c>
      <c r="B32" s="23">
        <v>80</v>
      </c>
      <c r="C32" s="9">
        <v>0.002</v>
      </c>
      <c r="D32" s="9">
        <v>0.01</v>
      </c>
      <c r="E32" s="15"/>
    </row>
    <row r="33" spans="1:5" ht="14.25">
      <c r="A33" s="12" t="s">
        <v>49</v>
      </c>
      <c r="B33" s="24">
        <f>6*16</f>
        <v>96</v>
      </c>
      <c r="C33" s="17">
        <v>0.0024</v>
      </c>
      <c r="D33" s="17">
        <v>0.012</v>
      </c>
      <c r="E33" s="18"/>
    </row>
    <row r="34" spans="1:5" ht="12.75">
      <c r="A34" s="11" t="s">
        <v>14</v>
      </c>
      <c r="B34" s="23">
        <v>15</v>
      </c>
      <c r="C34" s="9">
        <v>0.0037</v>
      </c>
      <c r="D34" s="9">
        <v>0</v>
      </c>
      <c r="E34" s="15"/>
    </row>
    <row r="35" spans="1:5" ht="14.25">
      <c r="A35" s="11" t="s">
        <v>50</v>
      </c>
      <c r="B35" s="23">
        <v>30</v>
      </c>
      <c r="C35" s="9">
        <f>2*0.0037</f>
        <v>0.0074</v>
      </c>
      <c r="D35" s="9">
        <v>0</v>
      </c>
      <c r="E35" s="15"/>
    </row>
    <row r="36" spans="1:5" ht="14.25">
      <c r="A36" s="11" t="s">
        <v>51</v>
      </c>
      <c r="B36" s="23">
        <v>45</v>
      </c>
      <c r="C36" s="9">
        <f>C35+0.0037</f>
        <v>0.0111</v>
      </c>
      <c r="D36" s="9">
        <v>0</v>
      </c>
      <c r="E36" s="15"/>
    </row>
    <row r="37" spans="1:5" ht="14.25">
      <c r="A37" s="11" t="s">
        <v>52</v>
      </c>
      <c r="B37" s="23">
        <v>60</v>
      </c>
      <c r="C37" s="9">
        <f>C36+0.0037</f>
        <v>0.0148</v>
      </c>
      <c r="D37" s="9">
        <v>0</v>
      </c>
      <c r="E37" s="15"/>
    </row>
    <row r="38" spans="1:5" ht="14.25">
      <c r="A38" s="12" t="s">
        <v>53</v>
      </c>
      <c r="B38" s="24">
        <v>75</v>
      </c>
      <c r="C38" s="17">
        <f>C37+0.0037</f>
        <v>0.018500000000000003</v>
      </c>
      <c r="D38" s="17">
        <v>0</v>
      </c>
      <c r="E38" s="18"/>
    </row>
  </sheetData>
  <mergeCells count="1">
    <mergeCell ref="A3:J3"/>
  </mergeCells>
  <printOptions horizontalCentered="1" verticalCentered="1"/>
  <pageMargins left="0.75" right="0.75" top="1" bottom="1" header="0.5" footer="0.5"/>
  <pageSetup horizontalDpi="600" verticalDpi="600" orientation="portrait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24"/>
  <sheetViews>
    <sheetView workbookViewId="0" topLeftCell="A1">
      <selection activeCell="V18" sqref="V18"/>
    </sheetView>
  </sheetViews>
  <sheetFormatPr defaultColWidth="9.140625" defaultRowHeight="12.75"/>
  <cols>
    <col min="1" max="1" width="12.28125" style="0" bestFit="1" customWidth="1"/>
    <col min="2" max="19" width="4.00390625" style="1" customWidth="1"/>
  </cols>
  <sheetData>
    <row r="2" ht="15.75" customHeight="1"/>
    <row r="3" spans="1:19" ht="34.5" customHeight="1" thickBot="1">
      <c r="A3" s="39" t="s">
        <v>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s="8" customFormat="1" ht="12.75">
      <c r="A4" s="6"/>
      <c r="B4" s="7">
        <v>8</v>
      </c>
      <c r="C4" s="7">
        <v>9</v>
      </c>
      <c r="D4" s="7">
        <v>10</v>
      </c>
      <c r="E4" s="7">
        <v>11</v>
      </c>
      <c r="F4" s="7">
        <v>12</v>
      </c>
      <c r="G4" s="7">
        <v>13</v>
      </c>
      <c r="H4" s="7">
        <v>14</v>
      </c>
      <c r="I4" s="7">
        <v>15</v>
      </c>
      <c r="J4" s="7">
        <v>16</v>
      </c>
      <c r="K4" s="7">
        <v>17</v>
      </c>
      <c r="L4" s="7">
        <v>18</v>
      </c>
      <c r="M4" s="7">
        <v>19</v>
      </c>
      <c r="N4" s="7">
        <v>20</v>
      </c>
      <c r="O4" s="7">
        <v>21</v>
      </c>
      <c r="P4" s="7">
        <v>22</v>
      </c>
      <c r="Q4" s="7">
        <v>23</v>
      </c>
      <c r="R4" s="7">
        <v>24</v>
      </c>
      <c r="S4" s="7">
        <v>25</v>
      </c>
    </row>
    <row r="5" spans="1:19" ht="12.75">
      <c r="A5" s="4" t="s">
        <v>0</v>
      </c>
      <c r="B5" s="2">
        <f aca="true" t="shared" si="0" ref="B5:S5">(B4*12)+((2*B4+2)*1)</f>
        <v>114</v>
      </c>
      <c r="C5" s="2">
        <f t="shared" si="0"/>
        <v>128</v>
      </c>
      <c r="D5" s="2">
        <f t="shared" si="0"/>
        <v>142</v>
      </c>
      <c r="E5" s="2">
        <f t="shared" si="0"/>
        <v>156</v>
      </c>
      <c r="F5" s="2">
        <f t="shared" si="0"/>
        <v>170</v>
      </c>
      <c r="G5" s="2">
        <f t="shared" si="0"/>
        <v>184</v>
      </c>
      <c r="H5" s="2">
        <f t="shared" si="0"/>
        <v>198</v>
      </c>
      <c r="I5" s="2">
        <f t="shared" si="0"/>
        <v>212</v>
      </c>
      <c r="J5" s="2">
        <f t="shared" si="0"/>
        <v>226</v>
      </c>
      <c r="K5" s="2">
        <f t="shared" si="0"/>
        <v>240</v>
      </c>
      <c r="L5" s="2">
        <f t="shared" si="0"/>
        <v>254</v>
      </c>
      <c r="M5" s="2">
        <f t="shared" si="0"/>
        <v>268</v>
      </c>
      <c r="N5" s="2">
        <f t="shared" si="0"/>
        <v>282</v>
      </c>
      <c r="O5" s="2">
        <f t="shared" si="0"/>
        <v>296</v>
      </c>
      <c r="P5" s="2">
        <f t="shared" si="0"/>
        <v>310</v>
      </c>
      <c r="Q5" s="2">
        <f t="shared" si="0"/>
        <v>324</v>
      </c>
      <c r="R5" s="2">
        <f t="shared" si="0"/>
        <v>338</v>
      </c>
      <c r="S5" s="2">
        <f t="shared" si="0"/>
        <v>352</v>
      </c>
    </row>
    <row r="6" spans="1:19" ht="12.75">
      <c r="A6" s="4" t="s">
        <v>1</v>
      </c>
      <c r="B6" s="2">
        <f aca="true" t="shared" si="1" ref="B6:S6">B5-2</f>
        <v>112</v>
      </c>
      <c r="C6" s="2">
        <f t="shared" si="1"/>
        <v>126</v>
      </c>
      <c r="D6" s="2">
        <f t="shared" si="1"/>
        <v>140</v>
      </c>
      <c r="E6" s="2">
        <f t="shared" si="1"/>
        <v>154</v>
      </c>
      <c r="F6" s="2">
        <f t="shared" si="1"/>
        <v>168</v>
      </c>
      <c r="G6" s="2">
        <f t="shared" si="1"/>
        <v>182</v>
      </c>
      <c r="H6" s="2">
        <f t="shared" si="1"/>
        <v>196</v>
      </c>
      <c r="I6" s="2">
        <f t="shared" si="1"/>
        <v>210</v>
      </c>
      <c r="J6" s="2">
        <f t="shared" si="1"/>
        <v>224</v>
      </c>
      <c r="K6" s="2">
        <f t="shared" si="1"/>
        <v>238</v>
      </c>
      <c r="L6" s="2">
        <f t="shared" si="1"/>
        <v>252</v>
      </c>
      <c r="M6" s="2">
        <f t="shared" si="1"/>
        <v>266</v>
      </c>
      <c r="N6" s="2">
        <f t="shared" si="1"/>
        <v>280</v>
      </c>
      <c r="O6" s="2">
        <f t="shared" si="1"/>
        <v>294</v>
      </c>
      <c r="P6" s="2">
        <f t="shared" si="1"/>
        <v>308</v>
      </c>
      <c r="Q6" s="2">
        <f t="shared" si="1"/>
        <v>322</v>
      </c>
      <c r="R6" s="2">
        <f t="shared" si="1"/>
        <v>336</v>
      </c>
      <c r="S6" s="2">
        <f t="shared" si="1"/>
        <v>350</v>
      </c>
    </row>
    <row r="7" spans="1:19" ht="12.75">
      <c r="A7" s="4" t="s">
        <v>2</v>
      </c>
      <c r="B7" s="2">
        <f>B5+16</f>
        <v>130</v>
      </c>
      <c r="C7" s="2">
        <f>C5+16</f>
        <v>144</v>
      </c>
      <c r="D7" s="2">
        <f>D5+16</f>
        <v>158</v>
      </c>
      <c r="E7" s="2">
        <f>E5+16</f>
        <v>172</v>
      </c>
      <c r="F7" s="2">
        <f aca="true" t="shared" si="2" ref="F7:S7">F5+16</f>
        <v>186</v>
      </c>
      <c r="G7" s="2">
        <f t="shared" si="2"/>
        <v>200</v>
      </c>
      <c r="H7" s="2">
        <f t="shared" si="2"/>
        <v>214</v>
      </c>
      <c r="I7" s="2">
        <f t="shared" si="2"/>
        <v>228</v>
      </c>
      <c r="J7" s="2">
        <f t="shared" si="2"/>
        <v>242</v>
      </c>
      <c r="K7" s="2">
        <f t="shared" si="2"/>
        <v>256</v>
      </c>
      <c r="L7" s="2">
        <f t="shared" si="2"/>
        <v>270</v>
      </c>
      <c r="M7" s="2">
        <f t="shared" si="2"/>
        <v>284</v>
      </c>
      <c r="N7" s="2">
        <f t="shared" si="2"/>
        <v>298</v>
      </c>
      <c r="O7" s="2">
        <f t="shared" si="2"/>
        <v>312</v>
      </c>
      <c r="P7" s="2">
        <f t="shared" si="2"/>
        <v>326</v>
      </c>
      <c r="Q7" s="2">
        <f t="shared" si="2"/>
        <v>340</v>
      </c>
      <c r="R7" s="2">
        <f t="shared" si="2"/>
        <v>354</v>
      </c>
      <c r="S7" s="2">
        <f t="shared" si="2"/>
        <v>368</v>
      </c>
    </row>
    <row r="8" spans="1:19" ht="12.75">
      <c r="A8" s="4" t="s">
        <v>55</v>
      </c>
      <c r="B8" s="2">
        <f>B7+42</f>
        <v>172</v>
      </c>
      <c r="C8" s="2">
        <f aca="true" t="shared" si="3" ref="C8:S8">C7+42</f>
        <v>186</v>
      </c>
      <c r="D8" s="2">
        <f t="shared" si="3"/>
        <v>200</v>
      </c>
      <c r="E8" s="2">
        <f t="shared" si="3"/>
        <v>214</v>
      </c>
      <c r="F8" s="2">
        <f t="shared" si="3"/>
        <v>228</v>
      </c>
      <c r="G8" s="2">
        <f t="shared" si="3"/>
        <v>242</v>
      </c>
      <c r="H8" s="2">
        <f t="shared" si="3"/>
        <v>256</v>
      </c>
      <c r="I8" s="2">
        <f t="shared" si="3"/>
        <v>270</v>
      </c>
      <c r="J8" s="2">
        <f t="shared" si="3"/>
        <v>284</v>
      </c>
      <c r="K8" s="2">
        <f t="shared" si="3"/>
        <v>298</v>
      </c>
      <c r="L8" s="2">
        <f t="shared" si="3"/>
        <v>312</v>
      </c>
      <c r="M8" s="2">
        <f t="shared" si="3"/>
        <v>326</v>
      </c>
      <c r="N8" s="2">
        <f t="shared" si="3"/>
        <v>340</v>
      </c>
      <c r="O8" s="2">
        <f t="shared" si="3"/>
        <v>354</v>
      </c>
      <c r="P8" s="2">
        <f t="shared" si="3"/>
        <v>368</v>
      </c>
      <c r="Q8" s="2">
        <f t="shared" si="3"/>
        <v>382</v>
      </c>
      <c r="R8" s="2">
        <f t="shared" si="3"/>
        <v>396</v>
      </c>
      <c r="S8" s="2">
        <f t="shared" si="3"/>
        <v>410</v>
      </c>
    </row>
    <row r="9" spans="1:19" ht="12.75">
      <c r="A9" s="4" t="s">
        <v>5</v>
      </c>
      <c r="B9" s="2">
        <f aca="true" t="shared" si="4" ref="B9:S9">B7-1+73</f>
        <v>202</v>
      </c>
      <c r="C9" s="2">
        <f t="shared" si="4"/>
        <v>216</v>
      </c>
      <c r="D9" s="2">
        <f t="shared" si="4"/>
        <v>230</v>
      </c>
      <c r="E9" s="2">
        <f t="shared" si="4"/>
        <v>244</v>
      </c>
      <c r="F9" s="2">
        <f t="shared" si="4"/>
        <v>258</v>
      </c>
      <c r="G9" s="2">
        <f t="shared" si="4"/>
        <v>272</v>
      </c>
      <c r="H9" s="2">
        <f t="shared" si="4"/>
        <v>286</v>
      </c>
      <c r="I9" s="2">
        <f t="shared" si="4"/>
        <v>300</v>
      </c>
      <c r="J9" s="2">
        <f t="shared" si="4"/>
        <v>314</v>
      </c>
      <c r="K9" s="2">
        <f t="shared" si="4"/>
        <v>328</v>
      </c>
      <c r="L9" s="2">
        <f t="shared" si="4"/>
        <v>342</v>
      </c>
      <c r="M9" s="2">
        <f t="shared" si="4"/>
        <v>356</v>
      </c>
      <c r="N9" s="2">
        <f t="shared" si="4"/>
        <v>370</v>
      </c>
      <c r="O9" s="2">
        <f t="shared" si="4"/>
        <v>384</v>
      </c>
      <c r="P9" s="2">
        <f t="shared" si="4"/>
        <v>398</v>
      </c>
      <c r="Q9" s="2">
        <f t="shared" si="4"/>
        <v>412</v>
      </c>
      <c r="R9" s="2">
        <f t="shared" si="4"/>
        <v>426</v>
      </c>
      <c r="S9" s="2">
        <f t="shared" si="4"/>
        <v>440</v>
      </c>
    </row>
    <row r="10" spans="1:19" ht="12.75">
      <c r="A10" s="4" t="s">
        <v>3</v>
      </c>
      <c r="B10" s="2">
        <f>B5-2+16</f>
        <v>128</v>
      </c>
      <c r="C10" s="2">
        <f>C5-2+16</f>
        <v>142</v>
      </c>
      <c r="D10" s="2">
        <f>D5-2+16</f>
        <v>156</v>
      </c>
      <c r="E10" s="2">
        <f>E5-2+16</f>
        <v>170</v>
      </c>
      <c r="F10" s="2">
        <f aca="true" t="shared" si="5" ref="F10:S10">F5-2+16</f>
        <v>184</v>
      </c>
      <c r="G10" s="2">
        <f t="shared" si="5"/>
        <v>198</v>
      </c>
      <c r="H10" s="2">
        <f t="shared" si="5"/>
        <v>212</v>
      </c>
      <c r="I10" s="2">
        <f t="shared" si="5"/>
        <v>226</v>
      </c>
      <c r="J10" s="2">
        <f t="shared" si="5"/>
        <v>240</v>
      </c>
      <c r="K10" s="2">
        <f t="shared" si="5"/>
        <v>254</v>
      </c>
      <c r="L10" s="2">
        <f t="shared" si="5"/>
        <v>268</v>
      </c>
      <c r="M10" s="2">
        <f t="shared" si="5"/>
        <v>282</v>
      </c>
      <c r="N10" s="2">
        <f t="shared" si="5"/>
        <v>296</v>
      </c>
      <c r="O10" s="2">
        <f t="shared" si="5"/>
        <v>310</v>
      </c>
      <c r="P10" s="2">
        <f t="shared" si="5"/>
        <v>324</v>
      </c>
      <c r="Q10" s="2">
        <f t="shared" si="5"/>
        <v>338</v>
      </c>
      <c r="R10" s="2">
        <f t="shared" si="5"/>
        <v>352</v>
      </c>
      <c r="S10" s="2">
        <f t="shared" si="5"/>
        <v>366</v>
      </c>
    </row>
    <row r="11" spans="1:19" ht="12.75">
      <c r="A11" s="4" t="s">
        <v>4</v>
      </c>
      <c r="B11" s="2">
        <f>B5-2+32</f>
        <v>144</v>
      </c>
      <c r="C11" s="2">
        <f>C5-2+32</f>
        <v>158</v>
      </c>
      <c r="D11" s="2">
        <f>D5-2+32</f>
        <v>172</v>
      </c>
      <c r="E11" s="2">
        <f>E5-2+32</f>
        <v>186</v>
      </c>
      <c r="F11" s="2">
        <f aca="true" t="shared" si="6" ref="F11:S11">F5-2+32</f>
        <v>200</v>
      </c>
      <c r="G11" s="2">
        <f t="shared" si="6"/>
        <v>214</v>
      </c>
      <c r="H11" s="2">
        <f t="shared" si="6"/>
        <v>228</v>
      </c>
      <c r="I11" s="2">
        <f t="shared" si="6"/>
        <v>242</v>
      </c>
      <c r="J11" s="2">
        <f t="shared" si="6"/>
        <v>256</v>
      </c>
      <c r="K11" s="2">
        <f t="shared" si="6"/>
        <v>270</v>
      </c>
      <c r="L11" s="2">
        <f t="shared" si="6"/>
        <v>284</v>
      </c>
      <c r="M11" s="2">
        <f t="shared" si="6"/>
        <v>298</v>
      </c>
      <c r="N11" s="2">
        <f t="shared" si="6"/>
        <v>312</v>
      </c>
      <c r="O11" s="2">
        <f t="shared" si="6"/>
        <v>326</v>
      </c>
      <c r="P11" s="2">
        <f t="shared" si="6"/>
        <v>340</v>
      </c>
      <c r="Q11" s="2">
        <f t="shared" si="6"/>
        <v>354</v>
      </c>
      <c r="R11" s="2">
        <f t="shared" si="6"/>
        <v>368</v>
      </c>
      <c r="S11" s="2">
        <f t="shared" si="6"/>
        <v>382</v>
      </c>
    </row>
    <row r="12" spans="1:19" ht="12.75">
      <c r="A12" s="36" t="s">
        <v>54</v>
      </c>
      <c r="B12" s="37">
        <f>B11+14</f>
        <v>158</v>
      </c>
      <c r="C12" s="37">
        <f aca="true" t="shared" si="7" ref="C12:S12">C11+14</f>
        <v>172</v>
      </c>
      <c r="D12" s="37">
        <f t="shared" si="7"/>
        <v>186</v>
      </c>
      <c r="E12" s="37">
        <f t="shared" si="7"/>
        <v>200</v>
      </c>
      <c r="F12" s="37">
        <f t="shared" si="7"/>
        <v>214</v>
      </c>
      <c r="G12" s="37">
        <f t="shared" si="7"/>
        <v>228</v>
      </c>
      <c r="H12" s="37">
        <f t="shared" si="7"/>
        <v>242</v>
      </c>
      <c r="I12" s="37">
        <f t="shared" si="7"/>
        <v>256</v>
      </c>
      <c r="J12" s="37">
        <f t="shared" si="7"/>
        <v>270</v>
      </c>
      <c r="K12" s="37">
        <f t="shared" si="7"/>
        <v>284</v>
      </c>
      <c r="L12" s="37">
        <f t="shared" si="7"/>
        <v>298</v>
      </c>
      <c r="M12" s="37">
        <f t="shared" si="7"/>
        <v>312</v>
      </c>
      <c r="N12" s="37">
        <f t="shared" si="7"/>
        <v>326</v>
      </c>
      <c r="O12" s="37">
        <f t="shared" si="7"/>
        <v>340</v>
      </c>
      <c r="P12" s="37">
        <f t="shared" si="7"/>
        <v>354</v>
      </c>
      <c r="Q12" s="37">
        <f t="shared" si="7"/>
        <v>368</v>
      </c>
      <c r="R12" s="37">
        <f t="shared" si="7"/>
        <v>382</v>
      </c>
      <c r="S12" s="37">
        <f t="shared" si="7"/>
        <v>396</v>
      </c>
    </row>
    <row r="13" spans="1:19" ht="13.5" thickBot="1">
      <c r="A13" s="5" t="s">
        <v>6</v>
      </c>
      <c r="B13" s="3">
        <f aca="true" t="shared" si="8" ref="B13:S13">B11-1+73</f>
        <v>216</v>
      </c>
      <c r="C13" s="3">
        <f t="shared" si="8"/>
        <v>230</v>
      </c>
      <c r="D13" s="3">
        <f t="shared" si="8"/>
        <v>244</v>
      </c>
      <c r="E13" s="3">
        <f t="shared" si="8"/>
        <v>258</v>
      </c>
      <c r="F13" s="3">
        <f t="shared" si="8"/>
        <v>272</v>
      </c>
      <c r="G13" s="3">
        <f t="shared" si="8"/>
        <v>286</v>
      </c>
      <c r="H13" s="3">
        <f t="shared" si="8"/>
        <v>300</v>
      </c>
      <c r="I13" s="3">
        <f t="shared" si="8"/>
        <v>314</v>
      </c>
      <c r="J13" s="3">
        <f t="shared" si="8"/>
        <v>328</v>
      </c>
      <c r="K13" s="3">
        <f t="shared" si="8"/>
        <v>342</v>
      </c>
      <c r="L13" s="3">
        <f t="shared" si="8"/>
        <v>356</v>
      </c>
      <c r="M13" s="3">
        <f t="shared" si="8"/>
        <v>370</v>
      </c>
      <c r="N13" s="3">
        <f t="shared" si="8"/>
        <v>384</v>
      </c>
      <c r="O13" s="3">
        <f t="shared" si="8"/>
        <v>398</v>
      </c>
      <c r="P13" s="3">
        <f t="shared" si="8"/>
        <v>412</v>
      </c>
      <c r="Q13" s="3">
        <f t="shared" si="8"/>
        <v>426</v>
      </c>
      <c r="R13" s="3">
        <f t="shared" si="8"/>
        <v>440</v>
      </c>
      <c r="S13" s="3">
        <f t="shared" si="8"/>
        <v>454</v>
      </c>
    </row>
    <row r="14" ht="13.5" thickBot="1"/>
    <row r="15" spans="1:19" ht="12.75">
      <c r="A15" s="6"/>
      <c r="B15" s="7">
        <v>26</v>
      </c>
      <c r="C15" s="7">
        <v>27</v>
      </c>
      <c r="D15" s="7">
        <v>28</v>
      </c>
      <c r="E15" s="7">
        <v>29</v>
      </c>
      <c r="F15" s="7">
        <v>30</v>
      </c>
      <c r="G15" s="7">
        <v>31</v>
      </c>
      <c r="H15" s="7">
        <v>32</v>
      </c>
      <c r="I15" s="7">
        <v>33</v>
      </c>
      <c r="J15" s="7">
        <v>34</v>
      </c>
      <c r="K15" s="7">
        <v>35</v>
      </c>
      <c r="L15" s="7">
        <v>36</v>
      </c>
      <c r="M15" s="7">
        <v>37</v>
      </c>
      <c r="N15" s="7">
        <v>38</v>
      </c>
      <c r="O15" s="7">
        <v>39</v>
      </c>
      <c r="P15" s="7">
        <v>40</v>
      </c>
      <c r="Q15" s="7">
        <v>41</v>
      </c>
      <c r="R15" s="7">
        <v>42</v>
      </c>
      <c r="S15" s="7">
        <v>43</v>
      </c>
    </row>
    <row r="16" spans="1:19" ht="12.75">
      <c r="A16" s="4" t="s">
        <v>0</v>
      </c>
      <c r="B16" s="2">
        <f aca="true" t="shared" si="9" ref="B16:S16">(B15*12)+((2*B15+2)*1)</f>
        <v>366</v>
      </c>
      <c r="C16" s="2">
        <f t="shared" si="9"/>
        <v>380</v>
      </c>
      <c r="D16" s="2">
        <f t="shared" si="9"/>
        <v>394</v>
      </c>
      <c r="E16" s="2">
        <f t="shared" si="9"/>
        <v>408</v>
      </c>
      <c r="F16" s="2">
        <f t="shared" si="9"/>
        <v>422</v>
      </c>
      <c r="G16" s="2">
        <f t="shared" si="9"/>
        <v>436</v>
      </c>
      <c r="H16" s="2">
        <f t="shared" si="9"/>
        <v>450</v>
      </c>
      <c r="I16" s="2">
        <f t="shared" si="9"/>
        <v>464</v>
      </c>
      <c r="J16" s="2">
        <f t="shared" si="9"/>
        <v>478</v>
      </c>
      <c r="K16" s="2">
        <f t="shared" si="9"/>
        <v>492</v>
      </c>
      <c r="L16" s="2">
        <f t="shared" si="9"/>
        <v>506</v>
      </c>
      <c r="M16" s="2">
        <f t="shared" si="9"/>
        <v>520</v>
      </c>
      <c r="N16" s="2">
        <f t="shared" si="9"/>
        <v>534</v>
      </c>
      <c r="O16" s="2">
        <f t="shared" si="9"/>
        <v>548</v>
      </c>
      <c r="P16" s="2">
        <f t="shared" si="9"/>
        <v>562</v>
      </c>
      <c r="Q16" s="2">
        <f t="shared" si="9"/>
        <v>576</v>
      </c>
      <c r="R16" s="2">
        <f t="shared" si="9"/>
        <v>590</v>
      </c>
      <c r="S16" s="2">
        <f t="shared" si="9"/>
        <v>604</v>
      </c>
    </row>
    <row r="17" spans="1:19" ht="12.75">
      <c r="A17" s="4" t="s">
        <v>1</v>
      </c>
      <c r="B17" s="2">
        <f aca="true" t="shared" si="10" ref="B17:S17">B16-2</f>
        <v>364</v>
      </c>
      <c r="C17" s="2">
        <f t="shared" si="10"/>
        <v>378</v>
      </c>
      <c r="D17" s="2">
        <f t="shared" si="10"/>
        <v>392</v>
      </c>
      <c r="E17" s="2">
        <f t="shared" si="10"/>
        <v>406</v>
      </c>
      <c r="F17" s="2">
        <f t="shared" si="10"/>
        <v>420</v>
      </c>
      <c r="G17" s="2">
        <f t="shared" si="10"/>
        <v>434</v>
      </c>
      <c r="H17" s="2">
        <f t="shared" si="10"/>
        <v>448</v>
      </c>
      <c r="I17" s="2">
        <f t="shared" si="10"/>
        <v>462</v>
      </c>
      <c r="J17" s="2">
        <f t="shared" si="10"/>
        <v>476</v>
      </c>
      <c r="K17" s="2">
        <f t="shared" si="10"/>
        <v>490</v>
      </c>
      <c r="L17" s="2">
        <f t="shared" si="10"/>
        <v>504</v>
      </c>
      <c r="M17" s="2">
        <f t="shared" si="10"/>
        <v>518</v>
      </c>
      <c r="N17" s="2">
        <f t="shared" si="10"/>
        <v>532</v>
      </c>
      <c r="O17" s="2">
        <f t="shared" si="10"/>
        <v>546</v>
      </c>
      <c r="P17" s="2">
        <f t="shared" si="10"/>
        <v>560</v>
      </c>
      <c r="Q17" s="2">
        <f t="shared" si="10"/>
        <v>574</v>
      </c>
      <c r="R17" s="2">
        <f t="shared" si="10"/>
        <v>588</v>
      </c>
      <c r="S17" s="2">
        <f t="shared" si="10"/>
        <v>602</v>
      </c>
    </row>
    <row r="18" spans="1:19" ht="12.75">
      <c r="A18" s="4" t="s">
        <v>2</v>
      </c>
      <c r="B18" s="2">
        <f>B16+16</f>
        <v>382</v>
      </c>
      <c r="C18" s="2">
        <f aca="true" t="shared" si="11" ref="C18:S18">C16+16</f>
        <v>396</v>
      </c>
      <c r="D18" s="2">
        <f t="shared" si="11"/>
        <v>410</v>
      </c>
      <c r="E18" s="2">
        <f t="shared" si="11"/>
        <v>424</v>
      </c>
      <c r="F18" s="2">
        <f t="shared" si="11"/>
        <v>438</v>
      </c>
      <c r="G18" s="2">
        <f t="shared" si="11"/>
        <v>452</v>
      </c>
      <c r="H18" s="2">
        <f t="shared" si="11"/>
        <v>466</v>
      </c>
      <c r="I18" s="2">
        <f t="shared" si="11"/>
        <v>480</v>
      </c>
      <c r="J18" s="2">
        <f t="shared" si="11"/>
        <v>494</v>
      </c>
      <c r="K18" s="2">
        <f t="shared" si="11"/>
        <v>508</v>
      </c>
      <c r="L18" s="2">
        <f t="shared" si="11"/>
        <v>522</v>
      </c>
      <c r="M18" s="2">
        <f t="shared" si="11"/>
        <v>536</v>
      </c>
      <c r="N18" s="2">
        <f t="shared" si="11"/>
        <v>550</v>
      </c>
      <c r="O18" s="2">
        <f t="shared" si="11"/>
        <v>564</v>
      </c>
      <c r="P18" s="2">
        <f t="shared" si="11"/>
        <v>578</v>
      </c>
      <c r="Q18" s="2">
        <f t="shared" si="11"/>
        <v>592</v>
      </c>
      <c r="R18" s="2">
        <f t="shared" si="11"/>
        <v>606</v>
      </c>
      <c r="S18" s="2">
        <f t="shared" si="11"/>
        <v>620</v>
      </c>
    </row>
    <row r="19" spans="1:19" ht="12.75">
      <c r="A19" s="4" t="s">
        <v>55</v>
      </c>
      <c r="B19" s="2">
        <f>B18+42</f>
        <v>424</v>
      </c>
      <c r="C19" s="2">
        <f aca="true" t="shared" si="12" ref="C19:S19">C18+42</f>
        <v>438</v>
      </c>
      <c r="D19" s="2">
        <f t="shared" si="12"/>
        <v>452</v>
      </c>
      <c r="E19" s="2">
        <f t="shared" si="12"/>
        <v>466</v>
      </c>
      <c r="F19" s="2">
        <f t="shared" si="12"/>
        <v>480</v>
      </c>
      <c r="G19" s="2">
        <f t="shared" si="12"/>
        <v>494</v>
      </c>
      <c r="H19" s="2">
        <f t="shared" si="12"/>
        <v>508</v>
      </c>
      <c r="I19" s="2">
        <f t="shared" si="12"/>
        <v>522</v>
      </c>
      <c r="J19" s="2">
        <f t="shared" si="12"/>
        <v>536</v>
      </c>
      <c r="K19" s="2">
        <f t="shared" si="12"/>
        <v>550</v>
      </c>
      <c r="L19" s="2">
        <f t="shared" si="12"/>
        <v>564</v>
      </c>
      <c r="M19" s="2">
        <f t="shared" si="12"/>
        <v>578</v>
      </c>
      <c r="N19" s="2">
        <f t="shared" si="12"/>
        <v>592</v>
      </c>
      <c r="O19" s="2">
        <f t="shared" si="12"/>
        <v>606</v>
      </c>
      <c r="P19" s="2">
        <f t="shared" si="12"/>
        <v>620</v>
      </c>
      <c r="Q19" s="2">
        <f t="shared" si="12"/>
        <v>634</v>
      </c>
      <c r="R19" s="2">
        <f t="shared" si="12"/>
        <v>648</v>
      </c>
      <c r="S19" s="2">
        <f t="shared" si="12"/>
        <v>662</v>
      </c>
    </row>
    <row r="20" spans="1:19" ht="12.75">
      <c r="A20" s="4" t="s">
        <v>5</v>
      </c>
      <c r="B20" s="2">
        <f aca="true" t="shared" si="13" ref="B20:S20">B18-1+73</f>
        <v>454</v>
      </c>
      <c r="C20" s="2">
        <f t="shared" si="13"/>
        <v>468</v>
      </c>
      <c r="D20" s="2">
        <f t="shared" si="13"/>
        <v>482</v>
      </c>
      <c r="E20" s="2">
        <f t="shared" si="13"/>
        <v>496</v>
      </c>
      <c r="F20" s="2">
        <f t="shared" si="13"/>
        <v>510</v>
      </c>
      <c r="G20" s="2">
        <f t="shared" si="13"/>
        <v>524</v>
      </c>
      <c r="H20" s="2">
        <f t="shared" si="13"/>
        <v>538</v>
      </c>
      <c r="I20" s="2">
        <f t="shared" si="13"/>
        <v>552</v>
      </c>
      <c r="J20" s="2">
        <f t="shared" si="13"/>
        <v>566</v>
      </c>
      <c r="K20" s="2">
        <f t="shared" si="13"/>
        <v>580</v>
      </c>
      <c r="L20" s="2">
        <f t="shared" si="13"/>
        <v>594</v>
      </c>
      <c r="M20" s="2">
        <f t="shared" si="13"/>
        <v>608</v>
      </c>
      <c r="N20" s="2">
        <f t="shared" si="13"/>
        <v>622</v>
      </c>
      <c r="O20" s="2">
        <f t="shared" si="13"/>
        <v>636</v>
      </c>
      <c r="P20" s="2">
        <f t="shared" si="13"/>
        <v>650</v>
      </c>
      <c r="Q20" s="2">
        <f t="shared" si="13"/>
        <v>664</v>
      </c>
      <c r="R20" s="2">
        <f t="shared" si="13"/>
        <v>678</v>
      </c>
      <c r="S20" s="2">
        <f t="shared" si="13"/>
        <v>692</v>
      </c>
    </row>
    <row r="21" spans="1:19" ht="12.75">
      <c r="A21" s="4" t="s">
        <v>3</v>
      </c>
      <c r="B21" s="2">
        <f>B16-2+16</f>
        <v>380</v>
      </c>
      <c r="C21" s="2">
        <f aca="true" t="shared" si="14" ref="C21:S21">C16-2+16</f>
        <v>394</v>
      </c>
      <c r="D21" s="2">
        <f t="shared" si="14"/>
        <v>408</v>
      </c>
      <c r="E21" s="2">
        <f t="shared" si="14"/>
        <v>422</v>
      </c>
      <c r="F21" s="2">
        <f t="shared" si="14"/>
        <v>436</v>
      </c>
      <c r="G21" s="2">
        <f t="shared" si="14"/>
        <v>450</v>
      </c>
      <c r="H21" s="2">
        <f t="shared" si="14"/>
        <v>464</v>
      </c>
      <c r="I21" s="2">
        <f t="shared" si="14"/>
        <v>478</v>
      </c>
      <c r="J21" s="2">
        <f t="shared" si="14"/>
        <v>492</v>
      </c>
      <c r="K21" s="2">
        <f t="shared" si="14"/>
        <v>506</v>
      </c>
      <c r="L21" s="2">
        <f t="shared" si="14"/>
        <v>520</v>
      </c>
      <c r="M21" s="2">
        <f t="shared" si="14"/>
        <v>534</v>
      </c>
      <c r="N21" s="2">
        <f t="shared" si="14"/>
        <v>548</v>
      </c>
      <c r="O21" s="2">
        <f t="shared" si="14"/>
        <v>562</v>
      </c>
      <c r="P21" s="2">
        <f t="shared" si="14"/>
        <v>576</v>
      </c>
      <c r="Q21" s="2">
        <f t="shared" si="14"/>
        <v>590</v>
      </c>
      <c r="R21" s="2">
        <f t="shared" si="14"/>
        <v>604</v>
      </c>
      <c r="S21" s="2">
        <f t="shared" si="14"/>
        <v>618</v>
      </c>
    </row>
    <row r="22" spans="1:19" ht="12.75">
      <c r="A22" s="4" t="s">
        <v>4</v>
      </c>
      <c r="B22" s="2">
        <f>B16-2+32</f>
        <v>396</v>
      </c>
      <c r="C22" s="2">
        <f aca="true" t="shared" si="15" ref="C22:S22">C16-2+32</f>
        <v>410</v>
      </c>
      <c r="D22" s="2">
        <f t="shared" si="15"/>
        <v>424</v>
      </c>
      <c r="E22" s="2">
        <f t="shared" si="15"/>
        <v>438</v>
      </c>
      <c r="F22" s="2">
        <f t="shared" si="15"/>
        <v>452</v>
      </c>
      <c r="G22" s="2">
        <f t="shared" si="15"/>
        <v>466</v>
      </c>
      <c r="H22" s="2">
        <f t="shared" si="15"/>
        <v>480</v>
      </c>
      <c r="I22" s="2">
        <f t="shared" si="15"/>
        <v>494</v>
      </c>
      <c r="J22" s="2">
        <f t="shared" si="15"/>
        <v>508</v>
      </c>
      <c r="K22" s="2">
        <f t="shared" si="15"/>
        <v>522</v>
      </c>
      <c r="L22" s="2">
        <f t="shared" si="15"/>
        <v>536</v>
      </c>
      <c r="M22" s="2">
        <f t="shared" si="15"/>
        <v>550</v>
      </c>
      <c r="N22" s="2">
        <f t="shared" si="15"/>
        <v>564</v>
      </c>
      <c r="O22" s="2">
        <f t="shared" si="15"/>
        <v>578</v>
      </c>
      <c r="P22" s="2">
        <f t="shared" si="15"/>
        <v>592</v>
      </c>
      <c r="Q22" s="2">
        <f t="shared" si="15"/>
        <v>606</v>
      </c>
      <c r="R22" s="2">
        <f t="shared" si="15"/>
        <v>620</v>
      </c>
      <c r="S22" s="2">
        <f t="shared" si="15"/>
        <v>634</v>
      </c>
    </row>
    <row r="23" spans="1:19" ht="12.75">
      <c r="A23" s="36" t="s">
        <v>54</v>
      </c>
      <c r="B23" s="37">
        <f>B22+14</f>
        <v>410</v>
      </c>
      <c r="C23" s="37">
        <f aca="true" t="shared" si="16" ref="C23:S23">C22+14</f>
        <v>424</v>
      </c>
      <c r="D23" s="37">
        <f t="shared" si="16"/>
        <v>438</v>
      </c>
      <c r="E23" s="37">
        <f t="shared" si="16"/>
        <v>452</v>
      </c>
      <c r="F23" s="37">
        <f t="shared" si="16"/>
        <v>466</v>
      </c>
      <c r="G23" s="37">
        <f t="shared" si="16"/>
        <v>480</v>
      </c>
      <c r="H23" s="37">
        <f t="shared" si="16"/>
        <v>494</v>
      </c>
      <c r="I23" s="37">
        <f t="shared" si="16"/>
        <v>508</v>
      </c>
      <c r="J23" s="37">
        <f t="shared" si="16"/>
        <v>522</v>
      </c>
      <c r="K23" s="37">
        <f t="shared" si="16"/>
        <v>536</v>
      </c>
      <c r="L23" s="37">
        <f t="shared" si="16"/>
        <v>550</v>
      </c>
      <c r="M23" s="37">
        <f t="shared" si="16"/>
        <v>564</v>
      </c>
      <c r="N23" s="37">
        <f t="shared" si="16"/>
        <v>578</v>
      </c>
      <c r="O23" s="37">
        <f t="shared" si="16"/>
        <v>592</v>
      </c>
      <c r="P23" s="37">
        <f t="shared" si="16"/>
        <v>606</v>
      </c>
      <c r="Q23" s="37">
        <f t="shared" si="16"/>
        <v>620</v>
      </c>
      <c r="R23" s="37">
        <f t="shared" si="16"/>
        <v>634</v>
      </c>
      <c r="S23" s="37">
        <f t="shared" si="16"/>
        <v>648</v>
      </c>
    </row>
    <row r="24" spans="1:19" ht="13.5" thickBot="1">
      <c r="A24" s="5" t="s">
        <v>6</v>
      </c>
      <c r="B24" s="3">
        <f aca="true" t="shared" si="17" ref="B24:S24">B22-1+73</f>
        <v>468</v>
      </c>
      <c r="C24" s="3">
        <f t="shared" si="17"/>
        <v>482</v>
      </c>
      <c r="D24" s="3">
        <f t="shared" si="17"/>
        <v>496</v>
      </c>
      <c r="E24" s="3">
        <f t="shared" si="17"/>
        <v>510</v>
      </c>
      <c r="F24" s="3">
        <f t="shared" si="17"/>
        <v>524</v>
      </c>
      <c r="G24" s="3">
        <f t="shared" si="17"/>
        <v>538</v>
      </c>
      <c r="H24" s="3">
        <f t="shared" si="17"/>
        <v>552</v>
      </c>
      <c r="I24" s="3">
        <f t="shared" si="17"/>
        <v>566</v>
      </c>
      <c r="J24" s="3">
        <f t="shared" si="17"/>
        <v>580</v>
      </c>
      <c r="K24" s="3">
        <f t="shared" si="17"/>
        <v>594</v>
      </c>
      <c r="L24" s="3">
        <f t="shared" si="17"/>
        <v>608</v>
      </c>
      <c r="M24" s="3">
        <f t="shared" si="17"/>
        <v>622</v>
      </c>
      <c r="N24" s="3">
        <f t="shared" si="17"/>
        <v>636</v>
      </c>
      <c r="O24" s="3">
        <f t="shared" si="17"/>
        <v>650</v>
      </c>
      <c r="P24" s="3">
        <f t="shared" si="17"/>
        <v>664</v>
      </c>
      <c r="Q24" s="3">
        <f t="shared" si="17"/>
        <v>678</v>
      </c>
      <c r="R24" s="3">
        <f t="shared" si="17"/>
        <v>692</v>
      </c>
      <c r="S24" s="3">
        <f t="shared" si="17"/>
        <v>706</v>
      </c>
    </row>
  </sheetData>
  <mergeCells count="1">
    <mergeCell ref="A3:S3"/>
  </mergeCells>
  <printOptions horizontalCentered="1" vertic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Sessions</dc:creator>
  <cp:keywords/>
  <dc:description/>
  <cp:lastModifiedBy>Caltech</cp:lastModifiedBy>
  <cp:lastPrinted>2003-04-29T18:51:06Z</cp:lastPrinted>
  <dcterms:created xsi:type="dcterms:W3CDTF">1998-12-11T16:24:30Z</dcterms:created>
  <dcterms:modified xsi:type="dcterms:W3CDTF">2004-08-27T18:31:14Z</dcterms:modified>
  <cp:category/>
  <cp:version/>
  <cp:contentType/>
  <cp:contentStatus/>
</cp:coreProperties>
</file>